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MASARAN\SATU DATA INDONESIA\"/>
    </mc:Choice>
  </mc:AlternateContent>
  <xr:revisionPtr revIDLastSave="0" documentId="13_ncr:1_{4DBD8DC7-25E6-4054-B1A0-A7980B74DA97}" xr6:coauthVersionLast="47" xr6:coauthVersionMax="47" xr10:uidLastSave="{00000000-0000-0000-0000-000000000000}"/>
  <bookViews>
    <workbookView xWindow="-108" yWindow="-108" windowWidth="23256" windowHeight="12456" xr2:uid="{D3FE9B0F-81CB-4CDF-BFB0-3CAFCD4D4C64}"/>
  </bookViews>
  <sheets>
    <sheet name="3.b.1 2024" sheetId="1" r:id="rId1"/>
  </sheets>
  <definedNames>
    <definedName name="_xlnm.Print_Area" localSheetId="0">'3.b.1 2024'!$A$1:$BD$41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27" i="1" s="1"/>
  <c r="AB15" i="1"/>
  <c r="AD15" i="1"/>
  <c r="AR15" i="1"/>
  <c r="AR27" i="1" s="1"/>
  <c r="P16" i="1"/>
  <c r="R16" i="1"/>
  <c r="AB16" i="1"/>
  <c r="AD16" i="1"/>
  <c r="AR16" i="1"/>
  <c r="P17" i="1"/>
  <c r="AD17" i="1"/>
  <c r="BD17" i="1" s="1"/>
  <c r="G18" i="1"/>
  <c r="Q18" i="1"/>
  <c r="AA18" i="1"/>
  <c r="Q19" i="1"/>
  <c r="AD19" i="1"/>
  <c r="AH19" i="1"/>
  <c r="Q20" i="1"/>
  <c r="AH20" i="1"/>
  <c r="AR20" i="1"/>
  <c r="BD20" i="1" s="1"/>
  <c r="I21" i="1"/>
  <c r="I27" i="1" s="1"/>
  <c r="L21" i="1"/>
  <c r="L27" i="1" s="1"/>
  <c r="M21" i="1"/>
  <c r="M27" i="1" s="1"/>
  <c r="P21" i="1"/>
  <c r="Q21" i="1"/>
  <c r="Y21" i="1"/>
  <c r="AA21" i="1"/>
  <c r="AB21" i="1"/>
  <c r="AG21" i="1"/>
  <c r="AG27" i="1" s="1"/>
  <c r="AH21" i="1"/>
  <c r="AK21" i="1"/>
  <c r="AR21" i="1"/>
  <c r="AS21" i="1"/>
  <c r="AS27" i="1" s="1"/>
  <c r="AT21" i="1"/>
  <c r="AT27" i="1" s="1"/>
  <c r="AX21" i="1"/>
  <c r="AX27" i="1" s="1"/>
  <c r="BB21" i="1"/>
  <c r="G22" i="1"/>
  <c r="K22" i="1"/>
  <c r="P22" i="1"/>
  <c r="Q22" i="1"/>
  <c r="AH22" i="1"/>
  <c r="AJ22" i="1"/>
  <c r="AR22" i="1"/>
  <c r="Q23" i="1"/>
  <c r="BD23" i="1" s="1"/>
  <c r="AH23" i="1"/>
  <c r="AH27" i="1" s="1"/>
  <c r="G24" i="1"/>
  <c r="L24" i="1"/>
  <c r="BD24" i="1" s="1"/>
  <c r="Q24" i="1"/>
  <c r="AH25" i="1"/>
  <c r="C25" i="1" s="1"/>
  <c r="D25" i="1" s="1"/>
  <c r="AI25" i="1"/>
  <c r="AI27" i="1" s="1"/>
  <c r="C26" i="1"/>
  <c r="E26" i="1" s="1"/>
  <c r="D26" i="1"/>
  <c r="F26" i="1"/>
  <c r="BD26" i="1"/>
  <c r="H27" i="1"/>
  <c r="J27" i="1"/>
  <c r="K27" i="1"/>
  <c r="N27" i="1"/>
  <c r="O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J27" i="1"/>
  <c r="AK27" i="1"/>
  <c r="AL27" i="1"/>
  <c r="AM27" i="1"/>
  <c r="AN27" i="1"/>
  <c r="AO27" i="1"/>
  <c r="AP27" i="1"/>
  <c r="AQ27" i="1"/>
  <c r="AU27" i="1"/>
  <c r="AV27" i="1"/>
  <c r="AW27" i="1"/>
  <c r="AY27" i="1"/>
  <c r="AZ27" i="1"/>
  <c r="BA27" i="1"/>
  <c r="BB27" i="1"/>
  <c r="BC27" i="1"/>
  <c r="C23" i="1" l="1"/>
  <c r="C17" i="1"/>
  <c r="BD25" i="1"/>
  <c r="Q27" i="1"/>
  <c r="BD16" i="1"/>
  <c r="C18" i="1"/>
  <c r="D18" i="1" s="1"/>
  <c r="BD22" i="1"/>
  <c r="C22" i="1"/>
  <c r="E22" i="1" s="1"/>
  <c r="BD19" i="1"/>
  <c r="BD15" i="1"/>
  <c r="C21" i="1"/>
  <c r="D21" i="1" s="1"/>
  <c r="G27" i="1"/>
  <c r="C15" i="1"/>
  <c r="D17" i="1"/>
  <c r="E17" i="1"/>
  <c r="F17" i="1"/>
  <c r="F18" i="1"/>
  <c r="BD27" i="1"/>
  <c r="D22" i="1"/>
  <c r="D15" i="1"/>
  <c r="E15" i="1"/>
  <c r="F15" i="1"/>
  <c r="BD21" i="1"/>
  <c r="C19" i="1"/>
  <c r="BD18" i="1"/>
  <c r="C16" i="1"/>
  <c r="C24" i="1"/>
  <c r="C20" i="1"/>
  <c r="F25" i="1"/>
  <c r="E25" i="1"/>
  <c r="E21" i="1" l="1"/>
  <c r="E18" i="1"/>
  <c r="F22" i="1"/>
  <c r="F21" i="1"/>
  <c r="D23" i="1"/>
  <c r="F23" i="1"/>
  <c r="E23" i="1"/>
  <c r="F16" i="1"/>
  <c r="D16" i="1"/>
  <c r="D27" i="1" s="1"/>
  <c r="E16" i="1"/>
  <c r="E19" i="1"/>
  <c r="F19" i="1"/>
  <c r="D19" i="1"/>
  <c r="C27" i="1"/>
  <c r="D20" i="1"/>
  <c r="E20" i="1"/>
  <c r="F20" i="1"/>
  <c r="D24" i="1"/>
  <c r="E24" i="1"/>
  <c r="F24" i="1"/>
  <c r="E27" i="1" l="1"/>
  <c r="F27" i="1"/>
</calcChain>
</file>

<file path=xl/sharedStrings.xml><?xml version="1.0" encoding="utf-8"?>
<sst xmlns="http://schemas.openxmlformats.org/spreadsheetml/2006/main" count="84" uniqueCount="84">
  <si>
    <t>NIP. 197005231998031005</t>
  </si>
  <si>
    <t>Pembina Utama Muda (IV/c)</t>
  </si>
  <si>
    <t>MURLIN HANIZAR, S.P.,M.Si.</t>
  </si>
  <si>
    <t>PROVINSI BENGKULU</t>
  </si>
  <si>
    <t xml:space="preserve">KEPALA DINAS PARIWISATA </t>
  </si>
  <si>
    <t>Bengkulu,        Desember 2024</t>
  </si>
  <si>
    <t xml:space="preserve">data Sekunder Dinas Pariwisata Provinsi Bengkulu </t>
  </si>
  <si>
    <t xml:space="preserve">Sumber Data : Kantor Imigrasi Provinsi Bengkulu, MPD Event Festival Tabut serta </t>
  </si>
  <si>
    <t xml:space="preserve">TOTAL </t>
  </si>
  <si>
    <t xml:space="preserve">Desember </t>
  </si>
  <si>
    <t xml:space="preserve">November </t>
  </si>
  <si>
    <t xml:space="preserve">Oktober </t>
  </si>
  <si>
    <t xml:space="preserve">September </t>
  </si>
  <si>
    <t xml:space="preserve">Agustus </t>
  </si>
  <si>
    <t xml:space="preserve">Juli </t>
  </si>
  <si>
    <t xml:space="preserve">Juni </t>
  </si>
  <si>
    <t>Mei</t>
  </si>
  <si>
    <t xml:space="preserve">April </t>
  </si>
  <si>
    <t>Maret</t>
  </si>
  <si>
    <t>Februari</t>
  </si>
  <si>
    <t xml:space="preserve">Januari </t>
  </si>
  <si>
    <t>ETHIOPIA</t>
  </si>
  <si>
    <t>UAE</t>
  </si>
  <si>
    <t>IRLANDIA</t>
  </si>
  <si>
    <t>YUNANI</t>
  </si>
  <si>
    <t>ROMANIA</t>
  </si>
  <si>
    <t>SWEDIA</t>
  </si>
  <si>
    <t>NEW ZEALAND</t>
  </si>
  <si>
    <t>KAMBOJA</t>
  </si>
  <si>
    <t>SWISS</t>
  </si>
  <si>
    <t>POLANDIA</t>
  </si>
  <si>
    <t>RUSIA</t>
  </si>
  <si>
    <t xml:space="preserve">INDIA </t>
  </si>
  <si>
    <t>DENMARK</t>
  </si>
  <si>
    <t>NORWEGIA</t>
  </si>
  <si>
    <t>AUSTRIA</t>
  </si>
  <si>
    <t xml:space="preserve">PORTUGAL </t>
  </si>
  <si>
    <t xml:space="preserve">BRITANIA RAYA </t>
  </si>
  <si>
    <t>FIJIAN</t>
  </si>
  <si>
    <t xml:space="preserve">KOREA SELATAN </t>
  </si>
  <si>
    <t xml:space="preserve">JEPANG </t>
  </si>
  <si>
    <t>KANADA</t>
  </si>
  <si>
    <t>AMERIKA SERIKAT</t>
  </si>
  <si>
    <t>UKRAINA</t>
  </si>
  <si>
    <t xml:space="preserve">RUSIA </t>
  </si>
  <si>
    <t>INGGRIS</t>
  </si>
  <si>
    <t xml:space="preserve">PRANCIS </t>
  </si>
  <si>
    <t xml:space="preserve">SPANYOL </t>
  </si>
  <si>
    <t xml:space="preserve">BELANDA </t>
  </si>
  <si>
    <t xml:space="preserve">BELGIA </t>
  </si>
  <si>
    <t>HONGKONG</t>
  </si>
  <si>
    <t>BULGARIA</t>
  </si>
  <si>
    <t>PAKISTAN</t>
  </si>
  <si>
    <t xml:space="preserve">PALESTINA </t>
  </si>
  <si>
    <t>HELLENIC</t>
  </si>
  <si>
    <t xml:space="preserve">TURKI </t>
  </si>
  <si>
    <t xml:space="preserve">TAIWAN </t>
  </si>
  <si>
    <t xml:space="preserve">SELANDIA BARU </t>
  </si>
  <si>
    <t>JERMAN</t>
  </si>
  <si>
    <t>CHINA</t>
  </si>
  <si>
    <t>AUSTRALIA</t>
  </si>
  <si>
    <t>SRILANGKA</t>
  </si>
  <si>
    <t>BANGLADESH</t>
  </si>
  <si>
    <t>THAILAND</t>
  </si>
  <si>
    <t>MYANMAR</t>
  </si>
  <si>
    <t>VIETNAM</t>
  </si>
  <si>
    <t>MALADEWA</t>
  </si>
  <si>
    <t>PHILIPINA</t>
  </si>
  <si>
    <t>SINGAPORE</t>
  </si>
  <si>
    <t>MALAYSIA</t>
  </si>
  <si>
    <t xml:space="preserve">PRIBADI </t>
  </si>
  <si>
    <t>BERLIBUR</t>
  </si>
  <si>
    <t>BISNIS</t>
  </si>
  <si>
    <t xml:space="preserve">KEBANGSAAN </t>
  </si>
  <si>
    <t xml:space="preserve">TUJUAN WISATA </t>
  </si>
  <si>
    <t xml:space="preserve">JUMLAH KUNJUNGAN WISATAWAN MANCANEGARA </t>
  </si>
  <si>
    <t xml:space="preserve">JUMLAH </t>
  </si>
  <si>
    <t>TAHUN 2024</t>
  </si>
  <si>
    <t xml:space="preserve">BULAN </t>
  </si>
  <si>
    <t xml:space="preserve">NO </t>
  </si>
  <si>
    <t xml:space="preserve">TAHUN 2024 </t>
  </si>
  <si>
    <t xml:space="preserve">PROVINSI BENGKULU </t>
  </si>
  <si>
    <t xml:space="preserve">JUMLAH WISATAWAN MANCANEGARA PER KEBANGSAAN </t>
  </si>
  <si>
    <t>ttd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</si>
</sst>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4"/>
    </xf>
    <xf numFmtId="1" fontId="2" fillId="0" borderId="1" xfId="0" applyNumberFormat="1" applyFont="1" applyBorder="1"/>
    <xf numFmtId="164" fontId="2" fillId="0" borderId="1" xfId="1" applyNumberFormat="1" applyFont="1" applyBorder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/>
    <xf numFmtId="43" fontId="2" fillId="0" borderId="0" xfId="1" applyFont="1" applyAlignme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568961</xdr:colOff>
      <xdr:row>0</xdr:row>
      <xdr:rowOff>144779</xdr:rowOff>
    </xdr:from>
    <xdr:ext cx="6004129" cy="1275081"/>
    <xdr:pic>
      <xdr:nvPicPr>
        <xdr:cNvPr id="2" name="Picture 1">
          <a:extLst>
            <a:ext uri="{FF2B5EF4-FFF2-40B4-BE49-F238E27FC236}">
              <a16:creationId xmlns:a16="http://schemas.microsoft.com/office/drawing/2014/main" id="{1EEC06AF-7781-4D1A-A218-8C290BE35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11" t="17957" r="4269"/>
        <a:stretch/>
      </xdr:blipFill>
      <xdr:spPr>
        <a:xfrm>
          <a:off x="18826481" y="144779"/>
          <a:ext cx="6004129" cy="1275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85A8-3399-4BAF-B1D7-68E6B8BBAD29}">
  <sheetPr>
    <pageSetUpPr fitToPage="1"/>
  </sheetPr>
  <dimension ref="A1:BH40"/>
  <sheetViews>
    <sheetView tabSelected="1" view="pageBreakPreview" topLeftCell="Z1" zoomScale="50" zoomScaleNormal="50" zoomScaleSheetLayoutView="50" workbookViewId="0">
      <selection activeCell="AU28" sqref="AU28"/>
    </sheetView>
  </sheetViews>
  <sheetFormatPr defaultColWidth="8.77734375" defaultRowHeight="15" x14ac:dyDescent="0.25"/>
  <cols>
    <col min="1" max="1" width="8.77734375" style="1"/>
    <col min="2" max="2" width="19.44140625" style="1" customWidth="1"/>
    <col min="3" max="3" width="25.77734375" style="1" customWidth="1"/>
    <col min="4" max="6" width="12.33203125" style="1" customWidth="1"/>
    <col min="7" max="13" width="10.88671875" style="1" customWidth="1"/>
    <col min="14" max="14" width="11.21875" style="1" customWidth="1"/>
    <col min="15" max="55" width="10.88671875" style="1" customWidth="1"/>
    <col min="56" max="56" width="15.33203125" style="1" customWidth="1"/>
    <col min="57" max="16384" width="8.77734375" style="1"/>
  </cols>
  <sheetData>
    <row r="1" spans="1:60" ht="17.399999999999999" x14ac:dyDescent="0.25">
      <c r="H1" s="24"/>
    </row>
    <row r="2" spans="1:60" ht="22.8" x14ac:dyDescent="0.25">
      <c r="H2" s="23"/>
    </row>
    <row r="3" spans="1:60" ht="22.8" x14ac:dyDescent="0.25">
      <c r="H3" s="23"/>
    </row>
    <row r="4" spans="1:60" x14ac:dyDescent="0.25">
      <c r="H4" s="22"/>
    </row>
    <row r="5" spans="1:60" x14ac:dyDescent="0.25">
      <c r="H5" s="22"/>
    </row>
    <row r="6" spans="1:60" x14ac:dyDescent="0.25">
      <c r="H6" s="22"/>
    </row>
    <row r="7" spans="1:60" x14ac:dyDescent="0.25">
      <c r="H7" s="22"/>
    </row>
    <row r="8" spans="1:60" x14ac:dyDescent="0.25">
      <c r="A8" s="20" t="s">
        <v>82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6"/>
      <c r="BF8" s="26"/>
      <c r="BG8" s="26"/>
      <c r="BH8" s="26"/>
    </row>
    <row r="9" spans="1:60" x14ac:dyDescent="0.25">
      <c r="A9" s="21" t="s">
        <v>81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7"/>
      <c r="BF9" s="27"/>
      <c r="BG9" s="27"/>
      <c r="BH9" s="27"/>
    </row>
    <row r="10" spans="1:60" x14ac:dyDescent="0.25">
      <c r="A10" s="20" t="s">
        <v>80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6"/>
      <c r="BF10" s="26"/>
      <c r="BG10" s="26"/>
      <c r="BH10" s="26"/>
    </row>
    <row r="12" spans="1:60" s="12" customFormat="1" ht="25.8" customHeight="1" x14ac:dyDescent="0.25">
      <c r="A12" s="30" t="s">
        <v>79</v>
      </c>
      <c r="B12" s="30" t="s">
        <v>78</v>
      </c>
      <c r="C12" s="14" t="s">
        <v>75</v>
      </c>
      <c r="D12" s="14" t="s">
        <v>74</v>
      </c>
      <c r="E12" s="14"/>
      <c r="F12" s="14"/>
      <c r="G12" s="19" t="s">
        <v>77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7"/>
      <c r="BD12" s="30" t="s">
        <v>76</v>
      </c>
    </row>
    <row r="13" spans="1:60" s="16" customFormat="1" ht="25.8" customHeight="1" x14ac:dyDescent="0.3">
      <c r="A13" s="34"/>
      <c r="B13" s="31"/>
      <c r="C13" s="14"/>
      <c r="D13" s="14"/>
      <c r="E13" s="14"/>
      <c r="F13" s="14"/>
      <c r="G13" s="19" t="s">
        <v>73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7"/>
      <c r="BD13" s="31"/>
    </row>
    <row r="14" spans="1:60" s="13" customFormat="1" ht="20.399999999999999" x14ac:dyDescent="0.3">
      <c r="A14" s="31"/>
      <c r="B14" s="25"/>
      <c r="C14" s="25"/>
      <c r="D14" s="15" t="s">
        <v>72</v>
      </c>
      <c r="E14" s="15" t="s">
        <v>71</v>
      </c>
      <c r="F14" s="15" t="s">
        <v>70</v>
      </c>
      <c r="G14" s="15" t="s">
        <v>69</v>
      </c>
      <c r="H14" s="15" t="s">
        <v>68</v>
      </c>
      <c r="I14" s="15" t="s">
        <v>67</v>
      </c>
      <c r="J14" s="15" t="s">
        <v>66</v>
      </c>
      <c r="K14" s="15" t="s">
        <v>65</v>
      </c>
      <c r="L14" s="15" t="s">
        <v>64</v>
      </c>
      <c r="M14" s="15" t="s">
        <v>63</v>
      </c>
      <c r="N14" s="15" t="s">
        <v>62</v>
      </c>
      <c r="O14" s="15" t="s">
        <v>61</v>
      </c>
      <c r="P14" s="15" t="s">
        <v>60</v>
      </c>
      <c r="Q14" s="15" t="s">
        <v>59</v>
      </c>
      <c r="R14" s="15" t="s">
        <v>58</v>
      </c>
      <c r="S14" s="15" t="s">
        <v>57</v>
      </c>
      <c r="T14" s="15" t="s">
        <v>56</v>
      </c>
      <c r="U14" s="15" t="s">
        <v>55</v>
      </c>
      <c r="V14" s="15" t="s">
        <v>54</v>
      </c>
      <c r="W14" s="15" t="s">
        <v>53</v>
      </c>
      <c r="X14" s="15" t="s">
        <v>52</v>
      </c>
      <c r="Y14" s="15" t="s">
        <v>51</v>
      </c>
      <c r="Z14" s="15" t="s">
        <v>50</v>
      </c>
      <c r="AA14" s="15" t="s">
        <v>49</v>
      </c>
      <c r="AB14" s="15" t="s">
        <v>48</v>
      </c>
      <c r="AC14" s="15" t="s">
        <v>47</v>
      </c>
      <c r="AD14" s="15" t="s">
        <v>46</v>
      </c>
      <c r="AE14" s="15" t="s">
        <v>45</v>
      </c>
      <c r="AF14" s="15" t="s">
        <v>44</v>
      </c>
      <c r="AG14" s="15" t="s">
        <v>43</v>
      </c>
      <c r="AH14" s="15" t="s">
        <v>42</v>
      </c>
      <c r="AI14" s="15" t="s">
        <v>41</v>
      </c>
      <c r="AJ14" s="15" t="s">
        <v>40</v>
      </c>
      <c r="AK14" s="15" t="s">
        <v>39</v>
      </c>
      <c r="AL14" s="15" t="s">
        <v>38</v>
      </c>
      <c r="AM14" s="15" t="s">
        <v>37</v>
      </c>
      <c r="AN14" s="15" t="s">
        <v>36</v>
      </c>
      <c r="AO14" s="15" t="s">
        <v>35</v>
      </c>
      <c r="AP14" s="15" t="s">
        <v>34</v>
      </c>
      <c r="AQ14" s="15" t="s">
        <v>33</v>
      </c>
      <c r="AR14" s="15" t="s">
        <v>32</v>
      </c>
      <c r="AS14" s="15" t="s">
        <v>31</v>
      </c>
      <c r="AT14" s="15" t="s">
        <v>30</v>
      </c>
      <c r="AU14" s="15" t="s">
        <v>29</v>
      </c>
      <c r="AV14" s="15" t="s">
        <v>28</v>
      </c>
      <c r="AW14" s="15" t="s">
        <v>27</v>
      </c>
      <c r="AX14" s="15" t="s">
        <v>26</v>
      </c>
      <c r="AY14" s="15" t="s">
        <v>25</v>
      </c>
      <c r="AZ14" s="15" t="s">
        <v>24</v>
      </c>
      <c r="BA14" s="15" t="s">
        <v>23</v>
      </c>
      <c r="BB14" s="15" t="s">
        <v>22</v>
      </c>
      <c r="BC14" s="15" t="s">
        <v>21</v>
      </c>
      <c r="BD14" s="25"/>
    </row>
    <row r="15" spans="1:60" s="7" customFormat="1" ht="28.05" customHeight="1" x14ac:dyDescent="0.3">
      <c r="A15" s="10">
        <v>1</v>
      </c>
      <c r="B15" s="11" t="s">
        <v>20</v>
      </c>
      <c r="C15" s="10">
        <f>SUM(G15:BC15)</f>
        <v>166</v>
      </c>
      <c r="D15" s="33">
        <f>70%*C15</f>
        <v>116.19999999999999</v>
      </c>
      <c r="E15" s="33">
        <f>10%*C15</f>
        <v>16.600000000000001</v>
      </c>
      <c r="F15" s="33">
        <f>20%*C15</f>
        <v>33.200000000000003</v>
      </c>
      <c r="G15" s="10">
        <v>6</v>
      </c>
      <c r="H15" s="10">
        <v>3</v>
      </c>
      <c r="I15" s="10"/>
      <c r="J15" s="10"/>
      <c r="K15" s="10"/>
      <c r="L15" s="10"/>
      <c r="M15" s="10"/>
      <c r="N15" s="10">
        <v>2</v>
      </c>
      <c r="O15" s="10"/>
      <c r="P15" s="10">
        <f>1+36</f>
        <v>37</v>
      </c>
      <c r="Q15" s="10">
        <v>16</v>
      </c>
      <c r="R15" s="10">
        <v>11</v>
      </c>
      <c r="S15" s="10"/>
      <c r="T15" s="10"/>
      <c r="U15" s="10"/>
      <c r="V15" s="10"/>
      <c r="W15" s="10">
        <v>2</v>
      </c>
      <c r="X15" s="10"/>
      <c r="Y15" s="10"/>
      <c r="Z15" s="10"/>
      <c r="AA15" s="10"/>
      <c r="AB15" s="10">
        <f>8+8</f>
        <v>16</v>
      </c>
      <c r="AC15" s="10"/>
      <c r="AD15" s="10">
        <f>1+19</f>
        <v>20</v>
      </c>
      <c r="AE15" s="10">
        <v>14</v>
      </c>
      <c r="AF15" s="10"/>
      <c r="AG15" s="10">
        <v>12</v>
      </c>
      <c r="AH15" s="10">
        <v>11</v>
      </c>
      <c r="AI15" s="10"/>
      <c r="AJ15" s="10">
        <v>5</v>
      </c>
      <c r="AK15" s="10"/>
      <c r="AL15" s="10"/>
      <c r="AM15" s="10"/>
      <c r="AN15" s="10"/>
      <c r="AO15" s="10"/>
      <c r="AP15" s="10"/>
      <c r="AQ15" s="10"/>
      <c r="AR15" s="10">
        <f>8+3</f>
        <v>11</v>
      </c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9">
        <f>SUM(G15:BC15)</f>
        <v>166</v>
      </c>
    </row>
    <row r="16" spans="1:60" s="7" customFormat="1" ht="28.05" customHeight="1" x14ac:dyDescent="0.3">
      <c r="A16" s="10">
        <v>2</v>
      </c>
      <c r="B16" s="11" t="s">
        <v>19</v>
      </c>
      <c r="C16" s="10">
        <f>SUM(G16:BC16)</f>
        <v>205</v>
      </c>
      <c r="D16" s="33">
        <f>70%*C16</f>
        <v>143.5</v>
      </c>
      <c r="E16" s="33">
        <f>10%*C16</f>
        <v>20.5</v>
      </c>
      <c r="F16" s="33">
        <f>20%*C16</f>
        <v>41</v>
      </c>
      <c r="G16" s="10">
        <v>8</v>
      </c>
      <c r="H16" s="10"/>
      <c r="I16" s="10"/>
      <c r="J16" s="10"/>
      <c r="K16" s="10"/>
      <c r="L16" s="10"/>
      <c r="M16" s="10"/>
      <c r="N16" s="10">
        <v>2</v>
      </c>
      <c r="O16" s="10"/>
      <c r="P16" s="10">
        <f>2+23</f>
        <v>25</v>
      </c>
      <c r="Q16" s="10">
        <v>26</v>
      </c>
      <c r="R16" s="10">
        <f>4+6</f>
        <v>10</v>
      </c>
      <c r="S16" s="10"/>
      <c r="T16" s="10"/>
      <c r="U16" s="10"/>
      <c r="V16" s="10"/>
      <c r="W16" s="10"/>
      <c r="X16" s="10"/>
      <c r="Y16" s="10"/>
      <c r="Z16" s="10"/>
      <c r="AA16" s="10"/>
      <c r="AB16" s="10">
        <f>8+11</f>
        <v>19</v>
      </c>
      <c r="AC16" s="10"/>
      <c r="AD16" s="10">
        <f>2+27</f>
        <v>29</v>
      </c>
      <c r="AE16" s="10">
        <v>20</v>
      </c>
      <c r="AF16" s="10"/>
      <c r="AG16" s="10">
        <v>14</v>
      </c>
      <c r="AH16" s="10">
        <v>14</v>
      </c>
      <c r="AI16" s="10"/>
      <c r="AJ16" s="10">
        <v>10</v>
      </c>
      <c r="AK16" s="10"/>
      <c r="AL16" s="10"/>
      <c r="AM16" s="10"/>
      <c r="AN16" s="10"/>
      <c r="AO16" s="10"/>
      <c r="AP16" s="10"/>
      <c r="AQ16" s="10"/>
      <c r="AR16" s="10">
        <f>22+6</f>
        <v>28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9">
        <f>SUM(G16:BC16)</f>
        <v>205</v>
      </c>
    </row>
    <row r="17" spans="1:59" s="7" customFormat="1" ht="28.05" customHeight="1" x14ac:dyDescent="0.3">
      <c r="A17" s="10">
        <v>3</v>
      </c>
      <c r="B17" s="11" t="s">
        <v>18</v>
      </c>
      <c r="C17" s="10">
        <f>SUM(G17:BC17)</f>
        <v>310</v>
      </c>
      <c r="D17" s="33">
        <f>70%*C17</f>
        <v>217</v>
      </c>
      <c r="E17" s="33">
        <f>10%*C17</f>
        <v>31</v>
      </c>
      <c r="F17" s="33">
        <f>20%*C17</f>
        <v>62</v>
      </c>
      <c r="G17" s="10">
        <v>6</v>
      </c>
      <c r="H17" s="10">
        <v>7</v>
      </c>
      <c r="I17" s="10"/>
      <c r="J17" s="10"/>
      <c r="K17" s="10"/>
      <c r="L17" s="10"/>
      <c r="M17" s="10"/>
      <c r="N17" s="10">
        <v>4</v>
      </c>
      <c r="O17" s="10"/>
      <c r="P17" s="10">
        <f>2+70</f>
        <v>72</v>
      </c>
      <c r="Q17" s="10">
        <v>32</v>
      </c>
      <c r="R17" s="10">
        <v>18</v>
      </c>
      <c r="S17" s="10"/>
      <c r="T17" s="10"/>
      <c r="U17" s="10"/>
      <c r="V17" s="10"/>
      <c r="W17" s="10"/>
      <c r="X17" s="10"/>
      <c r="Y17" s="10"/>
      <c r="Z17" s="10">
        <v>1</v>
      </c>
      <c r="AA17" s="10"/>
      <c r="AB17" s="10">
        <v>25</v>
      </c>
      <c r="AC17" s="10"/>
      <c r="AD17" s="10">
        <f>2+33</f>
        <v>35</v>
      </c>
      <c r="AE17" s="10">
        <v>20</v>
      </c>
      <c r="AF17" s="10"/>
      <c r="AG17" s="10">
        <v>22</v>
      </c>
      <c r="AH17" s="10">
        <v>18</v>
      </c>
      <c r="AI17" s="10"/>
      <c r="AJ17" s="10">
        <v>24</v>
      </c>
      <c r="AK17" s="10"/>
      <c r="AL17" s="10"/>
      <c r="AM17" s="10"/>
      <c r="AN17" s="10"/>
      <c r="AO17" s="10"/>
      <c r="AP17" s="10"/>
      <c r="AQ17" s="10"/>
      <c r="AR17" s="10">
        <v>19</v>
      </c>
      <c r="AS17" s="10"/>
      <c r="AT17" s="10"/>
      <c r="AU17" s="10"/>
      <c r="AV17" s="10">
        <v>7</v>
      </c>
      <c r="AW17" s="10"/>
      <c r="AX17" s="10"/>
      <c r="AY17" s="10"/>
      <c r="AZ17" s="10"/>
      <c r="BA17" s="10"/>
      <c r="BB17" s="10"/>
      <c r="BC17" s="10"/>
      <c r="BD17" s="9">
        <f>SUM(G17:BC17)</f>
        <v>310</v>
      </c>
    </row>
    <row r="18" spans="1:59" s="7" customFormat="1" ht="28.05" customHeight="1" x14ac:dyDescent="0.3">
      <c r="A18" s="10">
        <v>4</v>
      </c>
      <c r="B18" s="11" t="s">
        <v>17</v>
      </c>
      <c r="C18" s="10">
        <f>SUM(G18:BC18)</f>
        <v>175</v>
      </c>
      <c r="D18" s="33">
        <f>70%*C18</f>
        <v>122.49999999999999</v>
      </c>
      <c r="E18" s="33">
        <f>10%*C18</f>
        <v>17.5</v>
      </c>
      <c r="F18" s="33">
        <f>20%*C18</f>
        <v>35</v>
      </c>
      <c r="G18" s="10">
        <f>1+7</f>
        <v>8</v>
      </c>
      <c r="H18" s="10">
        <v>9</v>
      </c>
      <c r="I18" s="10">
        <v>12</v>
      </c>
      <c r="J18" s="10"/>
      <c r="K18" s="10">
        <v>23</v>
      </c>
      <c r="L18" s="10"/>
      <c r="M18" s="10"/>
      <c r="N18" s="10">
        <v>1</v>
      </c>
      <c r="O18" s="10"/>
      <c r="P18" s="10">
        <v>1</v>
      </c>
      <c r="Q18" s="10">
        <f>12+21+2+12</f>
        <v>47</v>
      </c>
      <c r="R18" s="10">
        <v>2</v>
      </c>
      <c r="S18" s="10">
        <v>2</v>
      </c>
      <c r="T18" s="10"/>
      <c r="U18" s="10">
        <v>1</v>
      </c>
      <c r="V18" s="10"/>
      <c r="W18" s="10">
        <v>2</v>
      </c>
      <c r="X18" s="10"/>
      <c r="Y18" s="10">
        <v>3</v>
      </c>
      <c r="Z18" s="10">
        <v>1</v>
      </c>
      <c r="AA18" s="10">
        <f>1+2</f>
        <v>3</v>
      </c>
      <c r="AB18" s="10">
        <v>8</v>
      </c>
      <c r="AC18" s="10">
        <v>8</v>
      </c>
      <c r="AD18" s="10">
        <v>1</v>
      </c>
      <c r="AE18" s="10"/>
      <c r="AF18" s="10">
        <v>2</v>
      </c>
      <c r="AG18" s="10">
        <v>24</v>
      </c>
      <c r="AH18" s="10"/>
      <c r="AI18" s="10"/>
      <c r="AJ18" s="10"/>
      <c r="AK18" s="10">
        <v>1</v>
      </c>
      <c r="AL18" s="10"/>
      <c r="AM18" s="10"/>
      <c r="AN18" s="10"/>
      <c r="AO18" s="10"/>
      <c r="AP18" s="10"/>
      <c r="AQ18" s="10"/>
      <c r="AR18" s="10">
        <v>16</v>
      </c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9">
        <f>SUM(G18:BC18)</f>
        <v>175</v>
      </c>
    </row>
    <row r="19" spans="1:59" s="7" customFormat="1" ht="28.05" customHeight="1" x14ac:dyDescent="0.3">
      <c r="A19" s="10">
        <v>5</v>
      </c>
      <c r="B19" s="11" t="s">
        <v>16</v>
      </c>
      <c r="C19" s="10">
        <f>SUM(G19:BC19)</f>
        <v>210</v>
      </c>
      <c r="D19" s="33">
        <f>70%*C19</f>
        <v>147</v>
      </c>
      <c r="E19" s="33">
        <f>10%*C19</f>
        <v>21</v>
      </c>
      <c r="F19" s="33">
        <f>20%*C19</f>
        <v>42</v>
      </c>
      <c r="G19" s="10">
        <v>6</v>
      </c>
      <c r="H19" s="10">
        <v>12</v>
      </c>
      <c r="I19" s="10">
        <v>21</v>
      </c>
      <c r="J19" s="10">
        <v>3</v>
      </c>
      <c r="K19" s="10">
        <v>19</v>
      </c>
      <c r="L19" s="10">
        <v>23</v>
      </c>
      <c r="M19" s="10"/>
      <c r="N19" s="10">
        <v>3</v>
      </c>
      <c r="O19" s="10"/>
      <c r="P19" s="10">
        <v>1</v>
      </c>
      <c r="Q19" s="10">
        <f>4+20+22</f>
        <v>46</v>
      </c>
      <c r="R19" s="10">
        <v>5</v>
      </c>
      <c r="S19" s="10"/>
      <c r="T19" s="10"/>
      <c r="U19" s="10">
        <v>2</v>
      </c>
      <c r="V19" s="10"/>
      <c r="W19" s="10">
        <v>4</v>
      </c>
      <c r="X19" s="10"/>
      <c r="Y19" s="10"/>
      <c r="Z19" s="10">
        <v>1</v>
      </c>
      <c r="AA19" s="10"/>
      <c r="AB19" s="10">
        <v>16</v>
      </c>
      <c r="AC19" s="10">
        <v>1</v>
      </c>
      <c r="AD19" s="10">
        <f>1+1</f>
        <v>2</v>
      </c>
      <c r="AE19" s="10">
        <v>1</v>
      </c>
      <c r="AF19" s="10">
        <v>3</v>
      </c>
      <c r="AG19" s="10"/>
      <c r="AH19" s="10">
        <f>3+8</f>
        <v>11</v>
      </c>
      <c r="AI19" s="10">
        <v>4</v>
      </c>
      <c r="AJ19" s="10">
        <v>2</v>
      </c>
      <c r="AK19" s="10">
        <v>1</v>
      </c>
      <c r="AL19" s="10"/>
      <c r="AM19" s="10"/>
      <c r="AN19" s="10"/>
      <c r="AO19" s="10"/>
      <c r="AP19" s="10"/>
      <c r="AQ19" s="10"/>
      <c r="AR19" s="10">
        <v>15</v>
      </c>
      <c r="AS19" s="10"/>
      <c r="AT19" s="10"/>
      <c r="AU19" s="10"/>
      <c r="AV19" s="10">
        <v>7</v>
      </c>
      <c r="AW19" s="10"/>
      <c r="AX19" s="10"/>
      <c r="AY19" s="10"/>
      <c r="AZ19" s="10"/>
      <c r="BA19" s="10">
        <v>1</v>
      </c>
      <c r="BB19" s="10"/>
      <c r="BC19" s="10"/>
      <c r="BD19" s="9">
        <f>SUM(G19:BC19)</f>
        <v>210</v>
      </c>
    </row>
    <row r="20" spans="1:59" s="7" customFormat="1" ht="28.05" customHeight="1" x14ac:dyDescent="0.3">
      <c r="A20" s="10">
        <v>6</v>
      </c>
      <c r="B20" s="11" t="s">
        <v>15</v>
      </c>
      <c r="C20" s="10">
        <f>SUM(G20:BC20)</f>
        <v>446</v>
      </c>
      <c r="D20" s="33">
        <f>70%*C20</f>
        <v>312.2</v>
      </c>
      <c r="E20" s="33">
        <f>10%*C20</f>
        <v>44.6</v>
      </c>
      <c r="F20" s="33">
        <f>20%*C20</f>
        <v>89.2</v>
      </c>
      <c r="G20" s="10">
        <v>6</v>
      </c>
      <c r="H20" s="10">
        <v>4</v>
      </c>
      <c r="I20" s="10">
        <v>25</v>
      </c>
      <c r="J20" s="10">
        <v>6</v>
      </c>
      <c r="K20" s="10">
        <v>31</v>
      </c>
      <c r="L20" s="10">
        <v>44</v>
      </c>
      <c r="M20" s="10"/>
      <c r="N20" s="10">
        <v>20</v>
      </c>
      <c r="O20" s="10"/>
      <c r="P20" s="10">
        <v>58</v>
      </c>
      <c r="Q20" s="10">
        <f>7+3+8+22+40</f>
        <v>80</v>
      </c>
      <c r="R20" s="10"/>
      <c r="S20" s="10">
        <v>4</v>
      </c>
      <c r="T20" s="10"/>
      <c r="U20" s="10">
        <v>1</v>
      </c>
      <c r="V20" s="10"/>
      <c r="W20" s="10">
        <v>4</v>
      </c>
      <c r="X20" s="10">
        <v>1</v>
      </c>
      <c r="Y20" s="10">
        <v>8</v>
      </c>
      <c r="Z20" s="10"/>
      <c r="AA20" s="10">
        <v>12</v>
      </c>
      <c r="AB20" s="10">
        <v>18</v>
      </c>
      <c r="AC20" s="10">
        <v>5</v>
      </c>
      <c r="AD20" s="10">
        <v>2</v>
      </c>
      <c r="AE20" s="10">
        <v>4</v>
      </c>
      <c r="AF20" s="10">
        <v>2</v>
      </c>
      <c r="AG20" s="10">
        <v>25</v>
      </c>
      <c r="AH20" s="10">
        <f>1+6+8</f>
        <v>15</v>
      </c>
      <c r="AI20" s="10">
        <v>4</v>
      </c>
      <c r="AJ20" s="10">
        <v>6</v>
      </c>
      <c r="AK20" s="10">
        <v>4</v>
      </c>
      <c r="AL20" s="10"/>
      <c r="AM20" s="10">
        <v>4</v>
      </c>
      <c r="AN20" s="10">
        <v>1</v>
      </c>
      <c r="AO20" s="10"/>
      <c r="AP20" s="10">
        <v>6</v>
      </c>
      <c r="AQ20" s="10">
        <v>1</v>
      </c>
      <c r="AR20" s="10">
        <f>3+20</f>
        <v>23</v>
      </c>
      <c r="AS20" s="10">
        <v>8</v>
      </c>
      <c r="AT20" s="10"/>
      <c r="AU20" s="10">
        <v>6</v>
      </c>
      <c r="AV20" s="10">
        <v>8</v>
      </c>
      <c r="AW20" s="10"/>
      <c r="AX20" s="10"/>
      <c r="AY20" s="10"/>
      <c r="AZ20" s="10"/>
      <c r="BA20" s="10"/>
      <c r="BB20" s="10"/>
      <c r="BC20" s="10"/>
      <c r="BD20" s="9">
        <f>SUM(G20:BC20)</f>
        <v>446</v>
      </c>
    </row>
    <row r="21" spans="1:59" s="7" customFormat="1" ht="28.05" customHeight="1" x14ac:dyDescent="0.3">
      <c r="A21" s="10">
        <v>7</v>
      </c>
      <c r="B21" s="11" t="s">
        <v>14</v>
      </c>
      <c r="C21" s="10">
        <f>SUM(G21:BC21)</f>
        <v>703</v>
      </c>
      <c r="D21" s="33">
        <f>70%*C21</f>
        <v>492.09999999999997</v>
      </c>
      <c r="E21" s="33">
        <f>10%*C21</f>
        <v>70.3</v>
      </c>
      <c r="F21" s="33">
        <f>20%*C21</f>
        <v>140.6</v>
      </c>
      <c r="G21" s="10">
        <v>8</v>
      </c>
      <c r="H21" s="10">
        <v>14</v>
      </c>
      <c r="I21" s="10">
        <f>7+2+7+7+7+3</f>
        <v>33</v>
      </c>
      <c r="J21" s="10"/>
      <c r="K21" s="10"/>
      <c r="L21" s="10">
        <f>9+2</f>
        <v>11</v>
      </c>
      <c r="M21" s="10">
        <f>4+5</f>
        <v>9</v>
      </c>
      <c r="N21" s="10">
        <v>23</v>
      </c>
      <c r="O21" s="10"/>
      <c r="P21" s="10">
        <f>1+7+5+5+5+6+9+10+2</f>
        <v>50</v>
      </c>
      <c r="Q21" s="10">
        <f>7+2+4+5+4+2+2+9+2+2+6+6+7+8+6+6+13+6+6+10+6+8+12+35</f>
        <v>174</v>
      </c>
      <c r="R21" s="10"/>
      <c r="S21" s="10">
        <v>2</v>
      </c>
      <c r="T21" s="10"/>
      <c r="U21" s="10">
        <v>2</v>
      </c>
      <c r="V21" s="10"/>
      <c r="W21" s="10"/>
      <c r="X21" s="10">
        <v>1</v>
      </c>
      <c r="Y21" s="10">
        <f>2+2</f>
        <v>4</v>
      </c>
      <c r="Z21" s="10"/>
      <c r="AA21" s="10">
        <f>2+2+4+2+2+2+2</f>
        <v>16</v>
      </c>
      <c r="AB21" s="10">
        <f>18+15+15+16+14+11+14+21+26+14+16+4</f>
        <v>184</v>
      </c>
      <c r="AC21" s="10"/>
      <c r="AD21" s="10">
        <v>2</v>
      </c>
      <c r="AE21" s="10">
        <v>2</v>
      </c>
      <c r="AF21" s="10"/>
      <c r="AG21" s="10">
        <f>4+7+2+2+2+4</f>
        <v>21</v>
      </c>
      <c r="AH21" s="10">
        <f>3+8</f>
        <v>11</v>
      </c>
      <c r="AI21" s="10"/>
      <c r="AJ21" s="10">
        <v>7</v>
      </c>
      <c r="AK21" s="10">
        <f>2+7</f>
        <v>9</v>
      </c>
      <c r="AL21" s="10"/>
      <c r="AM21" s="10">
        <v>2</v>
      </c>
      <c r="AN21" s="10"/>
      <c r="AO21" s="10">
        <v>10</v>
      </c>
      <c r="AP21" s="10"/>
      <c r="AQ21" s="10"/>
      <c r="AR21" s="10">
        <f>2+2+4+2+5+7+2+20</f>
        <v>44</v>
      </c>
      <c r="AS21" s="10">
        <f>2+1</f>
        <v>3</v>
      </c>
      <c r="AT21" s="10">
        <f>11+4+2+3+5+4</f>
        <v>29</v>
      </c>
      <c r="AU21" s="10"/>
      <c r="AV21" s="10">
        <v>2</v>
      </c>
      <c r="AW21" s="10"/>
      <c r="AX21" s="10">
        <f>2+5+3+2+2+4+5</f>
        <v>23</v>
      </c>
      <c r="AY21" s="10"/>
      <c r="AZ21" s="10"/>
      <c r="BA21" s="10"/>
      <c r="BB21" s="10">
        <f>2+2+3</f>
        <v>7</v>
      </c>
      <c r="BC21" s="10"/>
      <c r="BD21" s="9">
        <f>SUM(G21:BC21)</f>
        <v>703</v>
      </c>
    </row>
    <row r="22" spans="1:59" s="7" customFormat="1" ht="28.05" customHeight="1" x14ac:dyDescent="0.3">
      <c r="A22" s="10">
        <v>8</v>
      </c>
      <c r="B22" s="11" t="s">
        <v>13</v>
      </c>
      <c r="C22" s="10">
        <f>SUM(G22:BC22)</f>
        <v>323</v>
      </c>
      <c r="D22" s="33">
        <f>70%*C22</f>
        <v>226.1</v>
      </c>
      <c r="E22" s="33">
        <f>10%*C22</f>
        <v>32.300000000000004</v>
      </c>
      <c r="F22" s="33">
        <f>20%*C22</f>
        <v>64.600000000000009</v>
      </c>
      <c r="G22" s="10">
        <f>8+2</f>
        <v>10</v>
      </c>
      <c r="H22" s="10">
        <v>12</v>
      </c>
      <c r="I22" s="10">
        <v>64</v>
      </c>
      <c r="J22" s="10">
        <v>6</v>
      </c>
      <c r="K22" s="10">
        <f>41+4</f>
        <v>45</v>
      </c>
      <c r="L22" s="10">
        <v>9</v>
      </c>
      <c r="M22" s="10">
        <v>8</v>
      </c>
      <c r="N22" s="10">
        <v>4</v>
      </c>
      <c r="O22" s="10">
        <v>1</v>
      </c>
      <c r="P22" s="10">
        <f>1+16</f>
        <v>17</v>
      </c>
      <c r="Q22" s="10">
        <f>12+12+20</f>
        <v>44</v>
      </c>
      <c r="R22" s="10"/>
      <c r="S22" s="10">
        <v>1</v>
      </c>
      <c r="T22" s="10"/>
      <c r="U22" s="10">
        <v>1</v>
      </c>
      <c r="V22" s="10"/>
      <c r="W22" s="10">
        <v>4</v>
      </c>
      <c r="X22" s="10"/>
      <c r="Y22" s="10"/>
      <c r="Z22" s="10"/>
      <c r="AA22" s="10"/>
      <c r="AB22" s="10">
        <v>7</v>
      </c>
      <c r="AC22" s="10">
        <v>1</v>
      </c>
      <c r="AD22" s="10">
        <v>1</v>
      </c>
      <c r="AE22" s="10"/>
      <c r="AF22" s="10"/>
      <c r="AG22" s="10">
        <v>2</v>
      </c>
      <c r="AH22" s="10">
        <f>3+8+6</f>
        <v>17</v>
      </c>
      <c r="AI22" s="10">
        <v>2</v>
      </c>
      <c r="AJ22" s="10">
        <f>7+2+2+6+2</f>
        <v>19</v>
      </c>
      <c r="AK22" s="10">
        <v>11</v>
      </c>
      <c r="AL22" s="10"/>
      <c r="AM22" s="10"/>
      <c r="AN22" s="10"/>
      <c r="AO22" s="10"/>
      <c r="AP22" s="10"/>
      <c r="AQ22" s="10"/>
      <c r="AR22" s="10">
        <f>1+31</f>
        <v>32</v>
      </c>
      <c r="AS22" s="10">
        <v>1</v>
      </c>
      <c r="AT22" s="10"/>
      <c r="AU22" s="10">
        <v>3</v>
      </c>
      <c r="AV22" s="10"/>
      <c r="AW22" s="10"/>
      <c r="AX22" s="10"/>
      <c r="AY22" s="10"/>
      <c r="AZ22" s="10"/>
      <c r="BA22" s="10"/>
      <c r="BB22" s="10"/>
      <c r="BC22" s="10">
        <v>1</v>
      </c>
      <c r="BD22" s="9">
        <f>SUM(G22:BC22)</f>
        <v>323</v>
      </c>
    </row>
    <row r="23" spans="1:59" s="7" customFormat="1" ht="28.05" customHeight="1" x14ac:dyDescent="0.3">
      <c r="A23" s="10">
        <v>9</v>
      </c>
      <c r="B23" s="11" t="s">
        <v>12</v>
      </c>
      <c r="C23" s="10">
        <f>SUM(G23:BC23)</f>
        <v>226</v>
      </c>
      <c r="D23" s="33">
        <f>70%*C23</f>
        <v>158.19999999999999</v>
      </c>
      <c r="E23" s="33">
        <f>10%*C23</f>
        <v>22.6</v>
      </c>
      <c r="F23" s="33">
        <f>20%*C23</f>
        <v>45.2</v>
      </c>
      <c r="G23" s="10">
        <v>1</v>
      </c>
      <c r="H23" s="10">
        <v>10</v>
      </c>
      <c r="I23" s="10">
        <v>39</v>
      </c>
      <c r="J23" s="10">
        <v>1</v>
      </c>
      <c r="K23" s="10">
        <v>2</v>
      </c>
      <c r="L23" s="10"/>
      <c r="M23" s="10">
        <v>24</v>
      </c>
      <c r="N23" s="10">
        <v>1</v>
      </c>
      <c r="O23" s="10"/>
      <c r="P23" s="10">
        <v>1</v>
      </c>
      <c r="Q23" s="10">
        <f>5+14+19</f>
        <v>38</v>
      </c>
      <c r="R23" s="10"/>
      <c r="S23" s="10"/>
      <c r="T23" s="10"/>
      <c r="U23" s="10">
        <v>2</v>
      </c>
      <c r="V23" s="10"/>
      <c r="W23" s="10"/>
      <c r="X23" s="10"/>
      <c r="Y23" s="10"/>
      <c r="Z23" s="10"/>
      <c r="AA23" s="10"/>
      <c r="AB23" s="10">
        <v>18</v>
      </c>
      <c r="AC23" s="10">
        <v>16</v>
      </c>
      <c r="AD23" s="10">
        <v>1</v>
      </c>
      <c r="AE23" s="10">
        <v>1</v>
      </c>
      <c r="AF23" s="10"/>
      <c r="AG23" s="10">
        <v>8</v>
      </c>
      <c r="AH23" s="10">
        <f>4+8</f>
        <v>12</v>
      </c>
      <c r="AI23" s="10">
        <v>2</v>
      </c>
      <c r="AJ23" s="10">
        <v>7</v>
      </c>
      <c r="AK23" s="10">
        <v>12</v>
      </c>
      <c r="AL23" s="10"/>
      <c r="AM23" s="10"/>
      <c r="AN23" s="10"/>
      <c r="AO23" s="10"/>
      <c r="AP23" s="10">
        <v>6</v>
      </c>
      <c r="AQ23" s="10"/>
      <c r="AR23" s="10">
        <v>23</v>
      </c>
      <c r="AS23" s="10">
        <v>1</v>
      </c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9">
        <f>SUM(G23:BC23)</f>
        <v>226</v>
      </c>
    </row>
    <row r="24" spans="1:59" s="7" customFormat="1" ht="28.05" customHeight="1" x14ac:dyDescent="0.3">
      <c r="A24" s="10">
        <v>10</v>
      </c>
      <c r="B24" s="11" t="s">
        <v>11</v>
      </c>
      <c r="C24" s="10">
        <f>SUM(G24:BC24)</f>
        <v>210</v>
      </c>
      <c r="D24" s="33">
        <f>70%*C24</f>
        <v>147</v>
      </c>
      <c r="E24" s="33">
        <f>10%*C24</f>
        <v>21</v>
      </c>
      <c r="F24" s="33">
        <f>20%*C24</f>
        <v>42</v>
      </c>
      <c r="G24" s="10">
        <f>7+2</f>
        <v>9</v>
      </c>
      <c r="H24" s="10">
        <v>24</v>
      </c>
      <c r="I24" s="10">
        <v>74</v>
      </c>
      <c r="J24" s="10"/>
      <c r="K24" s="10"/>
      <c r="L24" s="10">
        <f>1+10</f>
        <v>11</v>
      </c>
      <c r="M24" s="10"/>
      <c r="N24" s="10">
        <v>26</v>
      </c>
      <c r="O24" s="10"/>
      <c r="P24" s="10"/>
      <c r="Q24" s="10">
        <f>1+2</f>
        <v>3</v>
      </c>
      <c r="R24" s="10"/>
      <c r="S24" s="10"/>
      <c r="T24" s="10"/>
      <c r="U24" s="10"/>
      <c r="V24" s="10"/>
      <c r="W24" s="10"/>
      <c r="X24" s="10">
        <v>9</v>
      </c>
      <c r="Y24" s="10"/>
      <c r="Z24" s="10"/>
      <c r="AA24" s="10"/>
      <c r="AB24" s="10"/>
      <c r="AC24" s="10"/>
      <c r="AD24" s="10"/>
      <c r="AE24" s="10"/>
      <c r="AF24" s="10"/>
      <c r="AG24" s="10">
        <v>11</v>
      </c>
      <c r="AH24" s="10">
        <v>8</v>
      </c>
      <c r="AI24" s="10">
        <v>1</v>
      </c>
      <c r="AJ24" s="10">
        <v>6</v>
      </c>
      <c r="AK24" s="10"/>
      <c r="AL24" s="10"/>
      <c r="AM24" s="10"/>
      <c r="AN24" s="10"/>
      <c r="AO24" s="10"/>
      <c r="AP24" s="10"/>
      <c r="AQ24" s="10"/>
      <c r="AR24" s="10">
        <v>21</v>
      </c>
      <c r="AS24" s="10"/>
      <c r="AT24" s="10"/>
      <c r="AU24" s="10">
        <v>2</v>
      </c>
      <c r="AV24" s="10">
        <v>1</v>
      </c>
      <c r="AW24" s="10"/>
      <c r="AX24" s="10"/>
      <c r="AY24" s="10">
        <v>2</v>
      </c>
      <c r="AZ24" s="10">
        <v>2</v>
      </c>
      <c r="BA24" s="10"/>
      <c r="BB24" s="10"/>
      <c r="BC24" s="10"/>
      <c r="BD24" s="9">
        <f>SUM(G24:BC24)</f>
        <v>210</v>
      </c>
    </row>
    <row r="25" spans="1:59" s="7" customFormat="1" ht="28.05" customHeight="1" x14ac:dyDescent="0.3">
      <c r="A25" s="10">
        <v>11</v>
      </c>
      <c r="B25" s="11" t="s">
        <v>10</v>
      </c>
      <c r="C25" s="10">
        <f>SUM(G25:BC25)</f>
        <v>602</v>
      </c>
      <c r="D25" s="33">
        <f>40%*C25</f>
        <v>240.8</v>
      </c>
      <c r="E25" s="33">
        <f>50%*C25</f>
        <v>301</v>
      </c>
      <c r="F25" s="33">
        <f>10%*C25</f>
        <v>60.2</v>
      </c>
      <c r="G25" s="10">
        <v>6</v>
      </c>
      <c r="H25" s="10">
        <v>22</v>
      </c>
      <c r="I25" s="10">
        <v>83</v>
      </c>
      <c r="J25" s="10"/>
      <c r="K25" s="10"/>
      <c r="L25" s="10"/>
      <c r="M25" s="10"/>
      <c r="N25" s="10">
        <v>25</v>
      </c>
      <c r="O25" s="10">
        <v>3</v>
      </c>
      <c r="P25" s="10">
        <v>59</v>
      </c>
      <c r="Q25" s="10">
        <v>28</v>
      </c>
      <c r="R25" s="10"/>
      <c r="S25" s="10">
        <v>4</v>
      </c>
      <c r="T25" s="10"/>
      <c r="U25" s="10"/>
      <c r="V25" s="10">
        <v>4</v>
      </c>
      <c r="W25" s="10"/>
      <c r="X25" s="10"/>
      <c r="Y25" s="10"/>
      <c r="Z25" s="10"/>
      <c r="AA25" s="10">
        <v>13</v>
      </c>
      <c r="AB25" s="10">
        <v>1</v>
      </c>
      <c r="AC25" s="10"/>
      <c r="AD25" s="10">
        <v>276</v>
      </c>
      <c r="AE25" s="10">
        <v>4</v>
      </c>
      <c r="AF25" s="10"/>
      <c r="AG25" s="10"/>
      <c r="AH25" s="10">
        <f>3+8</f>
        <v>11</v>
      </c>
      <c r="AI25" s="10">
        <f>4+8</f>
        <v>12</v>
      </c>
      <c r="AJ25" s="10">
        <v>6</v>
      </c>
      <c r="AK25" s="10"/>
      <c r="AL25" s="10">
        <v>1</v>
      </c>
      <c r="AM25" s="10"/>
      <c r="AN25" s="10"/>
      <c r="AO25" s="10">
        <v>8</v>
      </c>
      <c r="AP25" s="10"/>
      <c r="AQ25" s="10"/>
      <c r="AR25" s="10">
        <v>28</v>
      </c>
      <c r="AS25" s="10"/>
      <c r="AT25" s="10"/>
      <c r="AU25" s="10"/>
      <c r="AV25" s="10">
        <v>3</v>
      </c>
      <c r="AW25" s="10">
        <v>4</v>
      </c>
      <c r="AX25" s="10"/>
      <c r="AY25" s="10">
        <v>1</v>
      </c>
      <c r="AZ25" s="10"/>
      <c r="BA25" s="10"/>
      <c r="BB25" s="10"/>
      <c r="BC25" s="10"/>
      <c r="BD25" s="9">
        <f>SUM(G25:BC25)</f>
        <v>602</v>
      </c>
    </row>
    <row r="26" spans="1:59" s="7" customFormat="1" ht="28.05" customHeight="1" x14ac:dyDescent="0.3">
      <c r="A26" s="10">
        <v>12</v>
      </c>
      <c r="B26" s="11" t="s">
        <v>9</v>
      </c>
      <c r="C26" s="10">
        <f>SUM(G26:BC26)</f>
        <v>166</v>
      </c>
      <c r="D26" s="33">
        <f>70%*C26</f>
        <v>116.19999999999999</v>
      </c>
      <c r="E26" s="33">
        <f>10%*C26</f>
        <v>16.600000000000001</v>
      </c>
      <c r="F26" s="33">
        <f>20%*C26</f>
        <v>33.200000000000003</v>
      </c>
      <c r="G26" s="10">
        <v>8</v>
      </c>
      <c r="H26" s="10">
        <v>24</v>
      </c>
      <c r="I26" s="10">
        <v>15</v>
      </c>
      <c r="J26" s="10"/>
      <c r="K26" s="10">
        <v>42</v>
      </c>
      <c r="L26" s="10">
        <v>7</v>
      </c>
      <c r="M26" s="10"/>
      <c r="N26" s="10"/>
      <c r="O26" s="10">
        <v>1</v>
      </c>
      <c r="P26" s="10"/>
      <c r="Q26" s="10">
        <v>21</v>
      </c>
      <c r="R26" s="10">
        <v>1</v>
      </c>
      <c r="S26" s="10"/>
      <c r="T26" s="10">
        <v>1</v>
      </c>
      <c r="U26" s="10">
        <v>4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>
        <v>10</v>
      </c>
      <c r="AI26" s="10"/>
      <c r="AJ26" s="10"/>
      <c r="AK26" s="10"/>
      <c r="AL26" s="10"/>
      <c r="AM26" s="10"/>
      <c r="AN26" s="10"/>
      <c r="AO26" s="10"/>
      <c r="AP26" s="10">
        <v>5</v>
      </c>
      <c r="AQ26" s="10"/>
      <c r="AR26" s="10">
        <v>26</v>
      </c>
      <c r="AS26" s="10"/>
      <c r="AT26" s="10"/>
      <c r="AU26" s="10"/>
      <c r="AV26" s="10"/>
      <c r="AW26" s="10">
        <v>1</v>
      </c>
      <c r="AX26" s="10"/>
      <c r="AY26" s="10"/>
      <c r="AZ26" s="10"/>
      <c r="BA26" s="10"/>
      <c r="BB26" s="10"/>
      <c r="BC26" s="10"/>
      <c r="BD26" s="9">
        <f>SUM(G26:BC26)</f>
        <v>166</v>
      </c>
      <c r="BG26" s="8"/>
    </row>
    <row r="27" spans="1:59" x14ac:dyDescent="0.25">
      <c r="A27" s="28" t="s">
        <v>8</v>
      </c>
      <c r="B27" s="29"/>
      <c r="C27" s="32">
        <f>SUM(C15:C26)</f>
        <v>3742</v>
      </c>
      <c r="D27" s="6">
        <f>SUM(D15:D26)</f>
        <v>2438.7999999999997</v>
      </c>
      <c r="E27" s="5">
        <f>SUM(E15:E26)</f>
        <v>615.00000000000011</v>
      </c>
      <c r="F27" s="5">
        <f>SUM(F15:F26)</f>
        <v>688.20000000000016</v>
      </c>
      <c r="G27" s="5">
        <f>SUM(G15:G26)</f>
        <v>82</v>
      </c>
      <c r="H27" s="5">
        <f>SUM(H15:H26)</f>
        <v>141</v>
      </c>
      <c r="I27" s="5">
        <f>SUM(I15:I26)</f>
        <v>366</v>
      </c>
      <c r="J27" s="5">
        <f>SUM(J15:J26)</f>
        <v>16</v>
      </c>
      <c r="K27" s="5">
        <f>SUM(K15:K26)</f>
        <v>162</v>
      </c>
      <c r="L27" s="5">
        <f>SUM(L15:L26)</f>
        <v>105</v>
      </c>
      <c r="M27" s="5">
        <f>SUM(M15:M26)</f>
        <v>41</v>
      </c>
      <c r="N27" s="5">
        <f>SUM(N15:N26)</f>
        <v>111</v>
      </c>
      <c r="O27" s="5">
        <f>SUM(O15:O26)</f>
        <v>5</v>
      </c>
      <c r="P27" s="5">
        <f>SUM(P15:P26)</f>
        <v>321</v>
      </c>
      <c r="Q27" s="5">
        <f>SUM(Q15:Q26)</f>
        <v>555</v>
      </c>
      <c r="R27" s="5">
        <f>SUM(R15:R26)</f>
        <v>47</v>
      </c>
      <c r="S27" s="5">
        <f>SUM(S15:S26)</f>
        <v>13</v>
      </c>
      <c r="T27" s="5">
        <f>SUM(T15:T26)</f>
        <v>1</v>
      </c>
      <c r="U27" s="5">
        <f>SUM(U15:U26)</f>
        <v>13</v>
      </c>
      <c r="V27" s="5">
        <f>SUM(V15:V26)</f>
        <v>4</v>
      </c>
      <c r="W27" s="5">
        <f>SUM(W15:W26)</f>
        <v>16</v>
      </c>
      <c r="X27" s="5">
        <f>SUM(X15:X26)</f>
        <v>11</v>
      </c>
      <c r="Y27" s="5">
        <f>SUM(Y15:Y26)</f>
        <v>15</v>
      </c>
      <c r="Z27" s="5">
        <f>SUM(Z15:Z26)</f>
        <v>3</v>
      </c>
      <c r="AA27" s="5">
        <f>SUM(AA15:AA26)</f>
        <v>44</v>
      </c>
      <c r="AB27" s="5">
        <f>SUM(AB15:AB26)</f>
        <v>312</v>
      </c>
      <c r="AC27" s="5">
        <f>SUM(AC15:AC26)</f>
        <v>31</v>
      </c>
      <c r="AD27" s="5">
        <f>SUM(AD15:AD26)</f>
        <v>369</v>
      </c>
      <c r="AE27" s="5">
        <f>SUM(AE15:AE26)</f>
        <v>66</v>
      </c>
      <c r="AF27" s="5">
        <f>SUM(AF15:AF26)</f>
        <v>7</v>
      </c>
      <c r="AG27" s="5">
        <f>SUM(AG15:AG26)</f>
        <v>139</v>
      </c>
      <c r="AH27" s="5">
        <f>SUM(AH15:AH26)</f>
        <v>138</v>
      </c>
      <c r="AI27" s="5">
        <f>SUM(AI15:AI26)</f>
        <v>25</v>
      </c>
      <c r="AJ27" s="5">
        <f>SUM(AJ15:AJ26)</f>
        <v>92</v>
      </c>
      <c r="AK27" s="5">
        <f>SUM(AK15:AK26)</f>
        <v>38</v>
      </c>
      <c r="AL27" s="5">
        <f>SUM(AL15:AL26)</f>
        <v>1</v>
      </c>
      <c r="AM27" s="5">
        <f>SUM(AM15:AM26)</f>
        <v>6</v>
      </c>
      <c r="AN27" s="5">
        <f>SUM(AN15:AN26)</f>
        <v>1</v>
      </c>
      <c r="AO27" s="5">
        <f>SUM(AO15:AO26)</f>
        <v>18</v>
      </c>
      <c r="AP27" s="5">
        <f>SUM(AP15:AP26)</f>
        <v>17</v>
      </c>
      <c r="AQ27" s="5">
        <f>SUM(AQ15:AQ26)</f>
        <v>1</v>
      </c>
      <c r="AR27" s="5">
        <f>SUM(AR15:AR26)</f>
        <v>286</v>
      </c>
      <c r="AS27" s="5">
        <f>SUM(AS15:AS26)</f>
        <v>13</v>
      </c>
      <c r="AT27" s="5">
        <f>SUM(AT15:AT26)</f>
        <v>29</v>
      </c>
      <c r="AU27" s="5">
        <f>SUM(AU15:AU26)</f>
        <v>11</v>
      </c>
      <c r="AV27" s="5">
        <f>SUM(AV15:AV26)</f>
        <v>28</v>
      </c>
      <c r="AW27" s="5">
        <f>SUM(AW15:AW26)</f>
        <v>5</v>
      </c>
      <c r="AX27" s="5">
        <f>SUM(AX15:AX26)</f>
        <v>23</v>
      </c>
      <c r="AY27" s="5">
        <f>SUM(AY15:AY26)</f>
        <v>3</v>
      </c>
      <c r="AZ27" s="5">
        <f>SUM(AZ15:AZ26)</f>
        <v>2</v>
      </c>
      <c r="BA27" s="5">
        <f>SUM(BA15:BA26)</f>
        <v>1</v>
      </c>
      <c r="BB27" s="5">
        <f>SUM(BB15:BB26)</f>
        <v>7</v>
      </c>
      <c r="BC27" s="5">
        <f>SUM(BC15:BC26)</f>
        <v>1</v>
      </c>
      <c r="BD27" s="5">
        <f>SUM(BD15:BD26)</f>
        <v>3742</v>
      </c>
    </row>
    <row r="28" spans="1:59" x14ac:dyDescent="0.25">
      <c r="A28" s="1" t="s">
        <v>7</v>
      </c>
    </row>
    <row r="29" spans="1:59" x14ac:dyDescent="0.25">
      <c r="B29" s="4" t="s">
        <v>6</v>
      </c>
    </row>
    <row r="31" spans="1:59" x14ac:dyDescent="0.25">
      <c r="E31" s="2"/>
      <c r="N31" s="2"/>
      <c r="W31" s="2"/>
      <c r="AF31" s="2"/>
      <c r="AO31" s="2"/>
      <c r="AW31" s="2"/>
      <c r="AX31" s="2"/>
      <c r="BC31" s="2" t="s">
        <v>5</v>
      </c>
    </row>
    <row r="32" spans="1:59" x14ac:dyDescent="0.25">
      <c r="E32" s="2"/>
      <c r="N32" s="2"/>
      <c r="W32" s="2"/>
      <c r="AF32" s="2"/>
      <c r="AO32" s="2"/>
      <c r="AW32" s="2"/>
      <c r="AX32" s="2"/>
      <c r="BC32" s="2" t="s">
        <v>4</v>
      </c>
    </row>
    <row r="33" spans="5:55" x14ac:dyDescent="0.25">
      <c r="E33" s="2"/>
      <c r="N33" s="2"/>
      <c r="W33" s="2"/>
      <c r="AF33" s="2"/>
      <c r="AO33" s="2"/>
      <c r="AW33" s="2"/>
      <c r="AX33" s="2"/>
      <c r="BC33" s="2" t="s">
        <v>3</v>
      </c>
    </row>
    <row r="35" spans="5:55" x14ac:dyDescent="0.25">
      <c r="BC35" s="2" t="s">
        <v>83</v>
      </c>
    </row>
    <row r="38" spans="5:55" ht="15.6" x14ac:dyDescent="0.3">
      <c r="E38" s="3"/>
      <c r="N38" s="3"/>
      <c r="W38" s="3"/>
      <c r="AF38" s="3"/>
      <c r="AO38" s="3"/>
      <c r="AW38" s="3"/>
      <c r="AX38" s="3"/>
      <c r="BC38" s="3" t="s">
        <v>2</v>
      </c>
    </row>
    <row r="39" spans="5:55" x14ac:dyDescent="0.25">
      <c r="E39" s="2"/>
      <c r="N39" s="2"/>
      <c r="W39" s="2"/>
      <c r="AF39" s="2"/>
      <c r="AO39" s="2"/>
      <c r="AW39" s="2"/>
      <c r="AX39" s="2"/>
      <c r="BC39" s="2" t="s">
        <v>1</v>
      </c>
    </row>
    <row r="40" spans="5:55" x14ac:dyDescent="0.25">
      <c r="E40" s="2"/>
      <c r="N40" s="2"/>
      <c r="W40" s="2"/>
      <c r="AF40" s="2"/>
      <c r="AO40" s="2"/>
      <c r="AW40" s="2"/>
      <c r="AX40" s="2"/>
      <c r="BC40" s="2" t="s">
        <v>0</v>
      </c>
    </row>
  </sheetData>
  <mergeCells count="10">
    <mergeCell ref="B12:B13"/>
    <mergeCell ref="C12:C13"/>
    <mergeCell ref="D12:F13"/>
    <mergeCell ref="G12:BC12"/>
    <mergeCell ref="G13:BC13"/>
    <mergeCell ref="BD12:BD13"/>
    <mergeCell ref="A12:A14"/>
    <mergeCell ref="A8:BD8"/>
    <mergeCell ref="A9:BD9"/>
    <mergeCell ref="A10:BD10"/>
  </mergeCells>
  <printOptions horizontalCentered="1"/>
  <pageMargins left="0.19685039370078741" right="0.27559055118110237" top="0.39370078740157483" bottom="0.74803149606299213" header="0.31496062992125984" footer="0.31496062992125984"/>
  <pageSetup paperSize="9" scale="22" orientation="landscape" horizontalDpi="4294967293" verticalDpi="0" r:id="rId1"/>
  <colBreaks count="6" manualBreakCount="6">
    <brk id="6" max="41" man="1"/>
    <brk id="15" max="41" man="1"/>
    <brk id="24" max="41" man="1"/>
    <brk id="33" max="41" man="1"/>
    <brk id="42" max="41" man="1"/>
    <brk id="51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3.b.1 2024</vt:lpstr>
      <vt:lpstr>'3.b.1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 Bengkulu</dc:creator>
  <cp:lastModifiedBy>Dispar Bengkulu</cp:lastModifiedBy>
  <cp:lastPrinted>2025-10-28T01:20:11Z</cp:lastPrinted>
  <dcterms:created xsi:type="dcterms:W3CDTF">2025-10-28T01:18:51Z</dcterms:created>
  <dcterms:modified xsi:type="dcterms:W3CDTF">2025-10-28T02:08:54Z</dcterms:modified>
</cp:coreProperties>
</file>